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5"/>
    <sheet state="visible" name="Inputs" sheetId="2" r:id="rId6"/>
    <sheet state="visible" name="Resultado" sheetId="3" r:id="rId7"/>
    <sheet state="visible" name="Cenários" sheetId="4" r:id="rId8"/>
    <sheet state="visible" name="Como melhorar" sheetId="5" r:id="rId9"/>
  </sheets>
  <definedNames/>
  <calcPr/>
</workbook>
</file>

<file path=xl/sharedStrings.xml><?xml version="1.0" encoding="utf-8"?>
<sst xmlns="http://schemas.openxmlformats.org/spreadsheetml/2006/main" count="105" uniqueCount="91">
  <si>
    <t>IMPACTO DA FISCALIZAÇÃO CIOT 2026</t>
  </si>
  <si>
    <t>Análise executiva de exposição financeira — para apresentar ao board</t>
  </si>
  <si>
    <t>Esta calculadora estima a exposição da sua transportadora ao novo padrão de fiscalização CIOT vigente em 2026. Use as próprias premissas da sua operação. O objetivo é apoiar a tomada de decisão sobre prioridades de adaptação — não é um cálculo de multa oficial.
Com a Resolução ANTT 6.076/2026, três coisas mudaram na fiscalização: (1) o CIOT precisa estar vinculado ao MDF-e, (2) o piso mínimo é validado automaticamente na geração do CIOT, e (3) inconsistências de classificação Lotação × Fracionada × TAC-Agregado viram alvo direto.</t>
  </si>
  <si>
    <t>O que ter em mãos</t>
  </si>
  <si>
    <t>•</t>
  </si>
  <si>
    <t>Volume mensal de CIOTs emitidos (últimos 90 dias)</t>
  </si>
  <si>
    <t>% aproximado entre frota própria, ETC subcontratada e TAC subcontratado</t>
  </si>
  <si>
    <t>% aproximado de operações com piso mínimo aplicável</t>
  </si>
  <si>
    <t>Faturamento médio mensal da operação</t>
  </si>
  <si>
    <t>AVISO: a calculadora não substitui análise jurídica nem auditoria oficial; serve para planejamento gerencial e priorização de investimento em adaptação. Os percentuais de risco são premissas editáveis que você ajusta conforme a realidade da sua operação.</t>
  </si>
  <si>
    <t>NFASoft — Tecnologia que entende transporte. 25 anos no setor.</t>
  </si>
  <si>
    <t>Base normativa: Resolução ANTT 6.076/2026 • Portaria SUROC • Lei 13.703/2018</t>
  </si>
  <si>
    <t>PREMISSAS DA SUA OPERAÇÃO</t>
  </si>
  <si>
    <t>Premissa</t>
  </si>
  <si>
    <t>Valor</t>
  </si>
  <si>
    <t>Observação</t>
  </si>
  <si>
    <t>Volume mensal de CIOTs emitidos</t>
  </si>
  <si>
    <t>Total da operação</t>
  </si>
  <si>
    <t>% com frota própria</t>
  </si>
  <si>
    <t>ETC própria realizando</t>
  </si>
  <si>
    <t>% subcontratado para TAC ou equiparado</t>
  </si>
  <si>
    <t>Você gera CIOT via IP</t>
  </si>
  <si>
    <t>% subcontratado para ETC não equiparada</t>
  </si>
  <si>
    <t>A ETC subcontratada emite</t>
  </si>
  <si>
    <t>% operações sujeitas ao piso (Lotação a diesel)</t>
  </si>
  <si>
    <t>Estimativa</t>
  </si>
  <si>
    <t>% estimado de fretes no limite do piso</t>
  </si>
  <si>
    <t>Margem abaixo de 5% acima do piso</t>
  </si>
  <si>
    <t>Faturamento médio mensal</t>
  </si>
  <si>
    <t>Valor médio do frete por viagem</t>
  </si>
  <si>
    <t>Ticket médio</t>
  </si>
  <si>
    <t>% de CIOTs hoje sem vinculação ao MDF-e</t>
  </si>
  <si>
    <t>% de CIOTs com classificação duvidosa</t>
  </si>
  <si>
    <t>Onde a equipe tem dúvida</t>
  </si>
  <si>
    <t>% atual de operações em contingência</t>
  </si>
  <si>
    <t>Cadastro pós-início</t>
  </si>
  <si>
    <t>Custos estimados de regularização</t>
  </si>
  <si>
    <t>Adequação de sistema (TMS) — uma vez</t>
  </si>
  <si>
    <t>Faixa estimada</t>
  </si>
  <si>
    <t>Treinamento de equipe — uma vez</t>
  </si>
  <si>
    <t>Estimado</t>
  </si>
  <si>
    <t>Auditoria interna trimestral (anual)</t>
  </si>
  <si>
    <t>Esforço estimado</t>
  </si>
  <si>
    <t>EXPOSIÇÃO À FISCALIZAÇÃO CIOT 
Dashboard Executivo</t>
  </si>
  <si>
    <t>1. Exposição estrutural (operações de risco por mês)</t>
  </si>
  <si>
    <t>Operações com piso no limite</t>
  </si>
  <si>
    <t>ops/mês</t>
  </si>
  <si>
    <t>Operações sem vinculação CIOT × MDF-e</t>
  </si>
  <si>
    <t>Operações com classificação duvidosa</t>
  </si>
  <si>
    <t>Operações em contingência</t>
  </si>
  <si>
    <t>2. Exposição financeira anual (projeção)</t>
  </si>
  <si>
    <t>Receita exposta — piso mínimo</t>
  </si>
  <si>
    <t>R$/ano</t>
  </si>
  <si>
    <t>Receita exposta — vinculação CIOT/MDF-e</t>
  </si>
  <si>
    <t>Receita exposta — classificação</t>
  </si>
  <si>
    <t>EXPOSIÇÃO TOTAL ESTIMADA (12 meses)</t>
  </si>
  <si>
    <t>Exposição total ÷ faturamento anual</t>
  </si>
  <si>
    <t>Veredicto de risco</t>
  </si>
  <si>
    <t>COMPARATIVO DE CENÁRIOS DE ADAPTAÇÃO</t>
  </si>
  <si>
    <t>Cenário</t>
  </si>
  <si>
    <t>Prazo</t>
  </si>
  <si>
    <t>Redução de exposição</t>
  </si>
  <si>
    <t>Investimento estimado</t>
  </si>
  <si>
    <t>Exposição residual (ano)</t>
  </si>
  <si>
    <t>A - Não fazer nada (status quo)</t>
  </si>
  <si>
    <t>-</t>
  </si>
  <si>
    <t>0%</t>
  </si>
  <si>
    <t>B - Adequação básica</t>
  </si>
  <si>
    <t>6 meses</t>
  </si>
  <si>
    <t>~70%</t>
  </si>
  <si>
    <t>C - Adequação avançada (TMS)</t>
  </si>
  <si>
    <t>3 meses</t>
  </si>
  <si>
    <t>~95%</t>
  </si>
  <si>
    <t>Payback do Cenário C (redução de exposição ÷ investimento)</t>
  </si>
  <si>
    <t>x (retorno)</t>
  </si>
  <si>
    <t>Como ler: o Cenário C (adequação avançada com TMS) reduz a exposição em ~95%. O retorno é a exposição evitada dividida pelo investimento — quanto maior, mais óbvia a decisão. Cenário A (não fazer nada) mantém 100% da exposição: risco de autuação, perda de contrato com embarcadores que exigem conformidade e retrabalho.</t>
  </si>
  <si>
    <t>PLANO DE AÇÃO</t>
  </si>
  <si>
    <t>3 ações práticas (independente de comprar NFASoft)</t>
  </si>
  <si>
    <t>1. Mapear vinculação CIOT × MDF-e</t>
  </si>
  <si>
    <t>Verifique hoje quantos CIOTs estão vinculados a MDF-e. Se menos de 90%, esse é o primeiro alvo de correção.</t>
  </si>
  <si>
    <t>2. Treinar o comercial em piso mínimo</t>
  </si>
  <si>
    <t>90% dos problemas de piso começam no fechamento do frete. Quem negocia precisa saber identificar o piso antes de fechar.</t>
  </si>
  <si>
    <t>3. Definir governança de auditoria</t>
  </si>
  <si>
    <t>Quem audita os CIOTs, com que frequência e com que profundidade. Sem dono, não acontece.</t>
  </si>
  <si>
    <t>Como o NFASoft TMS resolve</t>
  </si>
  <si>
    <t>✓</t>
  </si>
  <si>
    <t>Vinculação CIOT × MDF-e nativa (sem conferência manual)</t>
  </si>
  <si>
    <t>Validação de piso mínimo pré-CT-e (alerta antes de emitir)</t>
  </si>
  <si>
    <t>Classificação automática Lotação/Fracionada/TAC-Agregado por regras</t>
  </si>
  <si>
    <t>Painel de auditoria CIOT com alertas de inconsistência</t>
  </si>
  <si>
    <t>Quer apresentar essa análise ao board com confiança?
Agende um diagnóstico estratégico com nosso time. Saímos com o estudo de exposição customizado da sua operação.
www.nfasoft.com.br • comercial@nfasoft.com.br • 62 98116-8864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</si>
</sst>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R$ &quot;#,##0"/>
    <numFmt numFmtId="165" formatCode="0.0%"/>
    <numFmt numFmtId="166" formatCode="0.0"/>
  </numFmts>
  <fonts count="27">
    <font>
      <sz val="11.0"/>
      <color theme="1"/>
      <name val="Calibri"/>
      <scheme val="minor"/>
    </font>
    <font>
      <b/>
      <sz val="20.0"/>
      <color rgb="FFFFFFFF"/>
      <name val="Arial"/>
    </font>
    <font/>
    <font>
      <i/>
      <sz val="12.0"/>
      <color rgb="FF1A237E"/>
      <name val="Arial"/>
    </font>
    <font>
      <sz val="11.0"/>
      <color theme="1"/>
      <name val="Arial"/>
    </font>
    <font>
      <b/>
      <sz val="12.0"/>
      <color rgb="FF1A237E"/>
      <name val="Arial"/>
    </font>
    <font>
      <b/>
      <sz val="11.0"/>
      <color rgb="FF1A237E"/>
      <name val="Arial"/>
    </font>
    <font>
      <sz val="11.0"/>
      <color rgb="FF000000"/>
      <name val="Arial"/>
    </font>
    <font>
      <i/>
      <sz val="10.0"/>
      <color rgb="FF9C0006"/>
      <name val="Arial"/>
    </font>
    <font>
      <b/>
      <i/>
      <sz val="10.0"/>
      <color rgb="FF1A237E"/>
      <name val="Arial"/>
    </font>
    <font>
      <i/>
      <sz val="9.0"/>
      <color rgb="FF595959"/>
      <name val="Arial"/>
    </font>
    <font>
      <b/>
      <sz val="16.0"/>
      <color rgb="FFFFFFFF"/>
      <name val="Arial"/>
    </font>
    <font>
      <b/>
      <sz val="11.0"/>
      <color rgb="FFFFFFFF"/>
      <name val="Arial"/>
    </font>
    <font>
      <b/>
      <sz val="11.0"/>
      <color rgb="FF204B6C"/>
      <name val="Arial"/>
    </font>
    <font>
      <i/>
      <sz val="10.0"/>
      <color rgb="FF595959"/>
      <name val="Arial"/>
    </font>
    <font>
      <b/>
      <sz val="12.0"/>
      <color rgb="FFFFFFFF"/>
      <name val="Arial"/>
    </font>
    <font>
      <b/>
      <sz val="14.0"/>
      <color rgb="FF1A237E"/>
      <name val="Arial"/>
    </font>
    <font>
      <b/>
      <sz val="11.0"/>
      <color rgb="FF000000"/>
      <name val="Arial"/>
    </font>
    <font>
      <sz val="10.0"/>
      <color rgb="FF595959"/>
      <name val="Arial"/>
    </font>
    <font>
      <b/>
      <sz val="13.0"/>
      <color rgb="FF000000"/>
      <name val="Arial"/>
    </font>
    <font>
      <b/>
      <sz val="10.0"/>
      <color rgb="FF000000"/>
      <name val="Arial"/>
    </font>
    <font>
      <b/>
      <sz val="12.0"/>
      <color rgb="FF000000"/>
      <name val="Arial"/>
    </font>
    <font>
      <b/>
      <sz val="14.0"/>
      <color rgb="FF000000"/>
      <name val="Arial"/>
    </font>
    <font>
      <b/>
      <sz val="12.0"/>
      <color theme="1"/>
      <name val="Arial"/>
    </font>
    <font>
      <b/>
      <sz val="11.0"/>
      <color rgb="FF006100"/>
      <name val="Arial"/>
    </font>
    <font>
      <i/>
      <sz val="10.0"/>
      <color theme="1"/>
      <name val="Arial"/>
    </font>
    <font>
      <b/>
      <sz val="13.0"/>
      <color rgb="FF1A237E"/>
      <name val="Arial"/>
    </font>
  </fonts>
  <fills count="8">
    <fill>
      <patternFill patternType="none"/>
    </fill>
    <fill>
      <patternFill patternType="lightGray"/>
    </fill>
    <fill>
      <patternFill patternType="solid">
        <fgColor rgb="FF204B6C"/>
        <bgColor rgb="FF204B6C"/>
      </patternFill>
    </fill>
    <fill>
      <patternFill patternType="solid">
        <fgColor rgb="FFE8EAF6"/>
        <bgColor rgb="FFE8EAF6"/>
      </patternFill>
    </fill>
    <fill>
      <patternFill patternType="solid">
        <fgColor rgb="FFFFF2CC"/>
        <bgColor rgb="FFFFF2CC"/>
      </patternFill>
    </fill>
    <fill>
      <patternFill patternType="solid">
        <fgColor rgb="FFFFFFCC"/>
        <bgColor rgb="FFFFFFCC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</fills>
  <borders count="21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D0D0D0"/>
      </left>
      <top style="thin">
        <color rgb="FFD0D0D0"/>
      </top>
    </border>
    <border>
      <top style="thin">
        <color rgb="FFD0D0D0"/>
      </top>
    </border>
    <border>
      <right/>
      <top style="thin">
        <color rgb="FFD0D0D0"/>
      </top>
    </border>
    <border>
      <left style="thin">
        <color rgb="FFD0D0D0"/>
      </left>
    </border>
    <border>
      <right/>
    </border>
    <border>
      <left style="thin">
        <color rgb="FFD0D0D0"/>
      </left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</border>
    <border>
      <left style="thin">
        <color rgb="FFD0D0D0"/>
      </left>
      <top style="thin">
        <color rgb="FFD0D0D0"/>
      </top>
      <bottom style="thin">
        <color rgb="FFD0D0D0"/>
      </bottom>
    </border>
    <border>
      <top style="thin">
        <color rgb="FFD0D0D0"/>
      </top>
      <bottom style="thin">
        <color rgb="FFD0D0D0"/>
      </bottom>
    </border>
    <border>
      <right style="thin">
        <color rgb="FFD0D0D0"/>
      </right>
      <top style="thin">
        <color rgb="FFD0D0D0"/>
      </top>
      <bottom style="thin">
        <color rgb="FFD0D0D0"/>
      </bottom>
    </border>
    <border>
      <right/>
      <top style="thin">
        <color rgb="FFD0D0D0"/>
      </top>
      <bottom style="thin">
        <color rgb="FFD0D0D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3" numFmtId="0" xfId="0" applyAlignment="1" applyFont="1">
      <alignment horizontal="left" shrinkToFit="0" vertical="center" wrapText="1"/>
    </xf>
    <xf borderId="7" fillId="3" fontId="4" numFmtId="0" xfId="0" applyAlignment="1" applyBorder="1" applyFill="1" applyFont="1">
      <alignment horizontal="left" shrinkToFit="0" vertical="top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7" fillId="4" fontId="8" numFmtId="0" xfId="0" applyAlignment="1" applyBorder="1" applyFill="1" applyFont="1">
      <alignment horizontal="left" shrinkToFit="0" vertical="top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13" fillId="2" fontId="11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2" numFmtId="0" xfId="0" applyBorder="1" applyFont="1"/>
    <xf borderId="16" fillId="2" fontId="12" numFmtId="0" xfId="0" applyAlignment="1" applyBorder="1" applyFont="1">
      <alignment horizontal="center" shrinkToFit="0" vertical="center" wrapText="1"/>
    </xf>
    <xf borderId="16" fillId="0" fontId="7" numFmtId="0" xfId="0" applyAlignment="1" applyBorder="1" applyFont="1">
      <alignment horizontal="left" shrinkToFit="0" vertical="center" wrapText="1"/>
    </xf>
    <xf borderId="16" fillId="5" fontId="13" numFmtId="3" xfId="0" applyAlignment="1" applyBorder="1" applyFill="1" applyFont="1" applyNumberFormat="1">
      <alignment horizontal="center" shrinkToFit="0" vertical="center" wrapText="1"/>
    </xf>
    <xf borderId="16" fillId="0" fontId="14" numFmtId="0" xfId="0" applyAlignment="1" applyBorder="1" applyFont="1">
      <alignment horizontal="left" shrinkToFit="0" vertical="center" wrapText="1"/>
    </xf>
    <xf borderId="16" fillId="5" fontId="13" numFmtId="9" xfId="0" applyAlignment="1" applyBorder="1" applyFont="1" applyNumberFormat="1">
      <alignment horizontal="center" shrinkToFit="0" vertical="center" wrapText="1"/>
    </xf>
    <xf borderId="16" fillId="5" fontId="13" numFmtId="164" xfId="0" applyAlignment="1" applyBorder="1" applyFont="1" applyNumberFormat="1">
      <alignment horizontal="center" shrinkToFit="0" vertical="center" wrapText="1"/>
    </xf>
    <xf borderId="13" fillId="6" fontId="15" numFmtId="0" xfId="0" applyAlignment="1" applyBorder="1" applyFill="1" applyFont="1">
      <alignment horizontal="left" shrinkToFit="0" vertical="center" wrapText="1"/>
    </xf>
    <xf borderId="13" fillId="2" fontId="11" numFmtId="0" xfId="0" applyAlignment="1" applyBorder="1" applyFont="1">
      <alignment horizontal="center" readingOrder="0" shrinkToFit="0" vertical="center" wrapText="1"/>
    </xf>
    <xf borderId="0" fillId="0" fontId="16" numFmtId="0" xfId="0" applyAlignment="1" applyFont="1">
      <alignment horizontal="left" shrinkToFit="0" vertical="center" wrapText="1"/>
    </xf>
    <xf borderId="16" fillId="0" fontId="17" numFmtId="3" xfId="0" applyAlignment="1" applyBorder="1" applyFont="1" applyNumberFormat="1">
      <alignment horizontal="center" shrinkToFit="0" vertical="center" wrapText="1"/>
    </xf>
    <xf borderId="16" fillId="0" fontId="18" numFmtId="0" xfId="0" applyAlignment="1" applyBorder="1" applyFont="1">
      <alignment horizontal="center" shrinkToFit="0" vertical="center" wrapText="1"/>
    </xf>
    <xf borderId="16" fillId="0" fontId="17" numFmtId="164" xfId="0" applyAlignment="1" applyBorder="1" applyFont="1" applyNumberFormat="1">
      <alignment horizontal="center" shrinkToFit="0" vertical="center" wrapText="1"/>
    </xf>
    <xf borderId="17" fillId="2" fontId="15" numFmtId="0" xfId="0" applyAlignment="1" applyBorder="1" applyFont="1">
      <alignment horizontal="right" shrinkToFit="0" vertical="center" wrapText="1"/>
    </xf>
    <xf borderId="18" fillId="0" fontId="2" numFmtId="0" xfId="0" applyBorder="1" applyFont="1"/>
    <xf borderId="19" fillId="0" fontId="2" numFmtId="0" xfId="0" applyBorder="1" applyFont="1"/>
    <xf borderId="16" fillId="3" fontId="19" numFmtId="164" xfId="0" applyAlignment="1" applyBorder="1" applyFont="1" applyNumberFormat="1">
      <alignment horizontal="center" shrinkToFit="0" vertical="center" wrapText="1"/>
    </xf>
    <xf borderId="16" fillId="0" fontId="20" numFmtId="0" xfId="0" applyAlignment="1" applyBorder="1" applyFont="1">
      <alignment horizontal="center" shrinkToFit="0" vertical="center" wrapText="1"/>
    </xf>
    <xf borderId="0" fillId="0" fontId="21" numFmtId="0" xfId="0" applyAlignment="1" applyFont="1">
      <alignment horizontal="left" shrinkToFit="0" vertical="center" wrapText="1"/>
    </xf>
    <xf borderId="16" fillId="3" fontId="22" numFmtId="165" xfId="0" applyAlignment="1" applyBorder="1" applyFont="1" applyNumberFormat="1">
      <alignment horizontal="center" shrinkToFit="0" vertical="center" wrapText="1"/>
    </xf>
    <xf borderId="7" fillId="7" fontId="23" numFmtId="0" xfId="0" applyAlignment="1" applyBorder="1" applyFill="1" applyFont="1">
      <alignment horizontal="center" shrinkToFit="0" vertical="center" wrapText="1"/>
    </xf>
    <xf borderId="16" fillId="0" fontId="17" numFmtId="0" xfId="0" applyAlignment="1" applyBorder="1" applyFont="1">
      <alignment horizontal="left" readingOrder="0" shrinkToFit="0" vertical="center" wrapText="1"/>
    </xf>
    <xf borderId="16" fillId="0" fontId="7" numFmtId="0" xfId="0" applyAlignment="1" applyBorder="1" applyFont="1">
      <alignment horizontal="center" readingOrder="0" shrinkToFit="0" vertical="center" wrapText="1"/>
    </xf>
    <xf borderId="16" fillId="0" fontId="7" numFmtId="0" xfId="0" applyAlignment="1" applyBorder="1" applyFont="1">
      <alignment horizontal="center" shrinkToFit="0" vertical="center" wrapText="1"/>
    </xf>
    <xf borderId="16" fillId="0" fontId="7" numFmtId="164" xfId="0" applyAlignment="1" applyBorder="1" applyFont="1" applyNumberFormat="1">
      <alignment horizontal="center" shrinkToFit="0" vertical="center" wrapText="1"/>
    </xf>
    <xf borderId="16" fillId="0" fontId="24" numFmtId="0" xfId="0" applyAlignment="1" applyBorder="1" applyFont="1">
      <alignment horizontal="center" shrinkToFit="0" vertical="center" wrapText="1"/>
    </xf>
    <xf borderId="0" fillId="0" fontId="17" numFmtId="0" xfId="0" applyAlignment="1" applyFont="1">
      <alignment horizontal="left" shrinkToFit="0" vertical="center" wrapText="1"/>
    </xf>
    <xf borderId="16" fillId="0" fontId="17" numFmtId="166" xfId="0" applyAlignment="1" applyBorder="1" applyFont="1" applyNumberFormat="1">
      <alignment horizontal="center" shrinkToFit="0" vertical="center" wrapText="1"/>
    </xf>
    <xf borderId="7" fillId="7" fontId="25" numFmtId="0" xfId="0" applyAlignment="1" applyBorder="1" applyFont="1">
      <alignment horizontal="left" shrinkToFit="0" vertical="top" wrapText="1"/>
    </xf>
    <xf borderId="0" fillId="0" fontId="26" numFmtId="0" xfId="0" applyAlignment="1" applyFont="1">
      <alignment horizontal="left" shrinkToFit="0" vertical="center" wrapText="1"/>
    </xf>
    <xf borderId="17" fillId="3" fontId="5" numFmtId="0" xfId="0" applyAlignment="1" applyBorder="1" applyFont="1">
      <alignment horizontal="left" shrinkToFit="0" vertical="center" wrapText="1"/>
    </xf>
    <xf borderId="20" fillId="0" fontId="2" numFmtId="0" xfId="0" applyBorder="1" applyFont="1"/>
    <xf borderId="17" fillId="0" fontId="7" numFmtId="0" xfId="0" applyAlignment="1" applyBorder="1" applyFont="1">
      <alignment horizontal="left" shrinkToFit="0" vertical="top" wrapText="1"/>
    </xf>
    <xf borderId="0" fillId="0" fontId="24" numFmtId="0" xfId="0" applyAlignment="1" applyFont="1">
      <alignment horizontal="center" shrinkToFit="0" vertical="center" wrapText="1"/>
    </xf>
    <xf borderId="7" fillId="3" fontId="4" numFmtId="0" xfId="0" applyAlignment="1" applyBorder="1" applyFont="1">
      <alignment horizontal="left" readingOrder="0" shrinkToFit="0" vertical="top" wrapText="1"/>
    </xf>
  </cellXfs>
  <cellStyles count="1">
    <cellStyle xfId="0" name="Normal" builtinId="0"/>
  </cellStyles>
  <dxfs count="3">
    <dxf>
      <font>
        <b/>
        <sz val="12.0"/>
        <color rgb="FF006100"/>
        <name val="Arial"/>
      </font>
      <fill>
        <patternFill patternType="solid">
          <fgColor rgb="FFC6EFCE"/>
          <bgColor rgb="FFC6EFCE"/>
        </patternFill>
      </fill>
      <border/>
    </dxf>
    <dxf>
      <font>
        <b/>
        <sz val="12.0"/>
        <color rgb="FF9C6500"/>
        <name val="Arial"/>
      </font>
      <fill>
        <patternFill patternType="solid">
          <fgColor rgb="FFFFEB9C"/>
          <bgColor rgb="FFFFEB9C"/>
        </patternFill>
      </fill>
      <border/>
    </dxf>
    <dxf>
      <font>
        <b/>
        <sz val="12.0"/>
        <color rgb="FF9C0006"/>
        <name val="Arial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990600</xdr:colOff>
      <xdr:row>0</xdr:row>
      <xdr:rowOff>95250</xdr:rowOff>
    </xdr:from>
    <xdr:ext cx="1190625" cy="8667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0"/>
    <col customWidth="1" min="2" max="6" width="18.0"/>
    <col customWidth="1" min="7" max="26" width="8.71"/>
  </cols>
  <sheetData>
    <row r="1" ht="30.0" customHeight="1">
      <c r="A1" s="1" t="s">
        <v>0</v>
      </c>
      <c r="B1" s="2"/>
      <c r="C1" s="2"/>
      <c r="D1" s="2"/>
      <c r="E1" s="2"/>
      <c r="F1" s="3"/>
    </row>
    <row r="2" ht="51.75" customHeight="1">
      <c r="A2" s="4"/>
      <c r="B2" s="5"/>
      <c r="C2" s="5"/>
      <c r="D2" s="5"/>
      <c r="E2" s="5"/>
      <c r="F2" s="6"/>
    </row>
    <row r="3" ht="21.75" customHeight="1">
      <c r="A3" s="7" t="s">
        <v>1</v>
      </c>
    </row>
    <row r="5" ht="15.0" customHeight="1">
      <c r="A5" s="8" t="s">
        <v>2</v>
      </c>
      <c r="B5" s="9"/>
      <c r="C5" s="9"/>
      <c r="D5" s="9"/>
      <c r="E5" s="9"/>
      <c r="F5" s="10"/>
    </row>
    <row r="6">
      <c r="A6" s="11"/>
      <c r="F6" s="12"/>
    </row>
    <row r="7">
      <c r="A7" s="11"/>
      <c r="F7" s="12"/>
    </row>
    <row r="8">
      <c r="A8" s="11"/>
      <c r="F8" s="12"/>
    </row>
    <row r="9" ht="45.75" customHeight="1">
      <c r="A9" s="13"/>
      <c r="B9" s="5"/>
      <c r="C9" s="5"/>
      <c r="D9" s="5"/>
      <c r="E9" s="5"/>
      <c r="F9" s="6"/>
    </row>
    <row r="11" ht="21.75" customHeight="1">
      <c r="A11" s="14" t="s">
        <v>3</v>
      </c>
    </row>
    <row r="12" ht="19.5" customHeight="1">
      <c r="A12" s="15" t="s">
        <v>4</v>
      </c>
      <c r="B12" s="16" t="s">
        <v>5</v>
      </c>
    </row>
    <row r="13" ht="19.5" customHeight="1">
      <c r="A13" s="15" t="s">
        <v>4</v>
      </c>
      <c r="B13" s="16" t="s">
        <v>6</v>
      </c>
    </row>
    <row r="14" ht="19.5" customHeight="1">
      <c r="A14" s="15" t="s">
        <v>4</v>
      </c>
      <c r="B14" s="16" t="s">
        <v>7</v>
      </c>
    </row>
    <row r="15" ht="19.5" customHeight="1">
      <c r="A15" s="15" t="s">
        <v>4</v>
      </c>
      <c r="B15" s="16" t="s">
        <v>8</v>
      </c>
    </row>
    <row r="17" ht="15.0" customHeight="1">
      <c r="A17" s="17" t="s">
        <v>9</v>
      </c>
      <c r="B17" s="9"/>
      <c r="C17" s="9"/>
      <c r="D17" s="9"/>
      <c r="E17" s="9"/>
      <c r="F17" s="10"/>
    </row>
    <row r="18">
      <c r="A18" s="11"/>
      <c r="F18" s="12"/>
    </row>
    <row r="19">
      <c r="A19" s="13"/>
      <c r="B19" s="5"/>
      <c r="C19" s="5"/>
      <c r="D19" s="5"/>
      <c r="E19" s="5"/>
      <c r="F19" s="6"/>
    </row>
    <row r="21" ht="15.0" customHeight="1">
      <c r="A21" s="18" t="s">
        <v>10</v>
      </c>
    </row>
    <row r="22" ht="15.0" customHeight="1">
      <c r="A22" s="19" t="s">
        <v>11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B15:F15"/>
    <mergeCell ref="A17:F19"/>
    <mergeCell ref="A21:F21"/>
    <mergeCell ref="A22:F22"/>
    <mergeCell ref="A1:F2"/>
    <mergeCell ref="A3:F3"/>
    <mergeCell ref="A5:F9"/>
    <mergeCell ref="A11:F11"/>
    <mergeCell ref="B12:F12"/>
    <mergeCell ref="B13:F13"/>
    <mergeCell ref="B14:F14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4.0"/>
    <col customWidth="1" min="2" max="2" width="18.0"/>
    <col customWidth="1" min="3" max="3" width="34.0"/>
    <col customWidth="1" min="4" max="26" width="8.71"/>
  </cols>
  <sheetData>
    <row r="1" ht="31.5" customHeight="1">
      <c r="A1" s="20" t="s">
        <v>12</v>
      </c>
      <c r="B1" s="21"/>
      <c r="C1" s="22"/>
    </row>
    <row r="3" ht="25.5" customHeight="1">
      <c r="A3" s="23" t="s">
        <v>13</v>
      </c>
      <c r="B3" s="23" t="s">
        <v>14</v>
      </c>
      <c r="C3" s="23" t="s">
        <v>15</v>
      </c>
    </row>
    <row r="4" ht="24.0" customHeight="1">
      <c r="A4" s="24" t="s">
        <v>16</v>
      </c>
      <c r="B4" s="25">
        <v>1200.0</v>
      </c>
      <c r="C4" s="26" t="s">
        <v>17</v>
      </c>
    </row>
    <row r="5" ht="24.0" customHeight="1">
      <c r="A5" s="24" t="s">
        <v>18</v>
      </c>
      <c r="B5" s="27">
        <v>0.6</v>
      </c>
      <c r="C5" s="26" t="s">
        <v>19</v>
      </c>
    </row>
    <row r="6" ht="24.0" customHeight="1">
      <c r="A6" s="24" t="s">
        <v>20</v>
      </c>
      <c r="B6" s="27">
        <v>0.3</v>
      </c>
      <c r="C6" s="26" t="s">
        <v>21</v>
      </c>
    </row>
    <row r="7" ht="24.0" customHeight="1">
      <c r="A7" s="24" t="s">
        <v>22</v>
      </c>
      <c r="B7" s="27">
        <v>0.1</v>
      </c>
      <c r="C7" s="26" t="s">
        <v>23</v>
      </c>
    </row>
    <row r="8" ht="24.0" customHeight="1">
      <c r="A8" s="24" t="s">
        <v>24</v>
      </c>
      <c r="B8" s="27">
        <v>0.7</v>
      </c>
      <c r="C8" s="26" t="s">
        <v>25</v>
      </c>
    </row>
    <row r="9" ht="24.0" customHeight="1">
      <c r="A9" s="24" t="s">
        <v>26</v>
      </c>
      <c r="B9" s="27">
        <v>0.08</v>
      </c>
      <c r="C9" s="26" t="s">
        <v>27</v>
      </c>
    </row>
    <row r="10" ht="24.0" customHeight="1">
      <c r="A10" s="24" t="s">
        <v>28</v>
      </c>
      <c r="B10" s="28">
        <v>5000000.0</v>
      </c>
      <c r="C10" s="26" t="s">
        <v>17</v>
      </c>
    </row>
    <row r="11" ht="24.0" customHeight="1">
      <c r="A11" s="24" t="s">
        <v>29</v>
      </c>
      <c r="B11" s="28">
        <v>4500.0</v>
      </c>
      <c r="C11" s="26" t="s">
        <v>30</v>
      </c>
    </row>
    <row r="12" ht="24.0" customHeight="1">
      <c r="A12" s="24" t="s">
        <v>31</v>
      </c>
      <c r="B12" s="27">
        <v>0.15</v>
      </c>
      <c r="C12" s="26" t="s">
        <v>25</v>
      </c>
    </row>
    <row r="13" ht="24.0" customHeight="1">
      <c r="A13" s="24" t="s">
        <v>32</v>
      </c>
      <c r="B13" s="27">
        <v>0.05</v>
      </c>
      <c r="C13" s="26" t="s">
        <v>33</v>
      </c>
    </row>
    <row r="14" ht="24.0" customHeight="1">
      <c r="A14" s="24" t="s">
        <v>34</v>
      </c>
      <c r="B14" s="27">
        <v>0.03</v>
      </c>
      <c r="C14" s="26" t="s">
        <v>35</v>
      </c>
    </row>
    <row r="15" ht="21.75" customHeight="1">
      <c r="A15" s="29" t="s">
        <v>36</v>
      </c>
      <c r="B15" s="21"/>
      <c r="C15" s="22"/>
    </row>
    <row r="16" ht="24.0" customHeight="1">
      <c r="A16" s="24" t="s">
        <v>37</v>
      </c>
      <c r="B16" s="28">
        <v>60000.0</v>
      </c>
      <c r="C16" s="26" t="s">
        <v>38</v>
      </c>
    </row>
    <row r="17" ht="24.0" customHeight="1">
      <c r="A17" s="24" t="s">
        <v>39</v>
      </c>
      <c r="B17" s="28">
        <v>15000.0</v>
      </c>
      <c r="C17" s="26" t="s">
        <v>40</v>
      </c>
    </row>
    <row r="18" ht="24.0" customHeight="1">
      <c r="A18" s="24" t="s">
        <v>41</v>
      </c>
      <c r="B18" s="28">
        <v>24000.0</v>
      </c>
      <c r="C18" s="26" t="s">
        <v>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A15:C15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0.0"/>
    <col customWidth="1" min="2" max="3" width="14.0"/>
    <col customWidth="1" min="4" max="4" width="18.0"/>
    <col customWidth="1" min="5" max="5" width="12.0"/>
    <col customWidth="1" min="6" max="26" width="8.71"/>
  </cols>
  <sheetData>
    <row r="1" ht="53.25" customHeight="1">
      <c r="A1" s="30" t="s">
        <v>43</v>
      </c>
      <c r="B1" s="21"/>
      <c r="C1" s="21"/>
      <c r="D1" s="21"/>
      <c r="E1" s="22"/>
    </row>
    <row r="3" ht="24.0" customHeight="1">
      <c r="A3" s="31" t="s">
        <v>44</v>
      </c>
    </row>
    <row r="4" ht="21.75" customHeight="1">
      <c r="A4" s="16" t="s">
        <v>45</v>
      </c>
      <c r="D4" s="32">
        <f>Inputs!B4*Inputs!B8*Inputs!B9</f>
        <v>67.2</v>
      </c>
      <c r="E4" s="33" t="s">
        <v>46</v>
      </c>
    </row>
    <row r="5" ht="21.75" customHeight="1">
      <c r="A5" s="16" t="s">
        <v>47</v>
      </c>
      <c r="D5" s="32">
        <f>Inputs!B4*Inputs!B12</f>
        <v>180</v>
      </c>
      <c r="E5" s="33" t="s">
        <v>46</v>
      </c>
    </row>
    <row r="6" ht="21.75" customHeight="1">
      <c r="A6" s="16" t="s">
        <v>48</v>
      </c>
      <c r="D6" s="32">
        <f>Inputs!B4*Inputs!B13</f>
        <v>60</v>
      </c>
      <c r="E6" s="33" t="s">
        <v>46</v>
      </c>
    </row>
    <row r="7" ht="21.75" customHeight="1">
      <c r="A7" s="16" t="s">
        <v>49</v>
      </c>
      <c r="D7" s="32">
        <f>Inputs!B4*Inputs!B14</f>
        <v>36</v>
      </c>
      <c r="E7" s="33" t="s">
        <v>46</v>
      </c>
    </row>
    <row r="9" ht="24.0" customHeight="1">
      <c r="A9" s="31" t="s">
        <v>50</v>
      </c>
    </row>
    <row r="10" ht="21.75" customHeight="1">
      <c r="A10" s="16" t="s">
        <v>51</v>
      </c>
      <c r="D10" s="34">
        <f>Inputs!B4*12*Inputs!B8*Inputs!B9*Inputs!B11</f>
        <v>3628800</v>
      </c>
      <c r="E10" s="33" t="s">
        <v>52</v>
      </c>
    </row>
    <row r="11" ht="21.75" customHeight="1">
      <c r="A11" s="16" t="s">
        <v>53</v>
      </c>
      <c r="D11" s="34">
        <f>Inputs!B4*12*Inputs!B12*Inputs!B11</f>
        <v>9720000</v>
      </c>
      <c r="E11" s="33" t="s">
        <v>52</v>
      </c>
    </row>
    <row r="12" ht="21.75" customHeight="1">
      <c r="A12" s="16" t="s">
        <v>54</v>
      </c>
      <c r="D12" s="34">
        <f>Inputs!B4*12*Inputs!B13*Inputs!B11</f>
        <v>3240000</v>
      </c>
      <c r="E12" s="33" t="s">
        <v>52</v>
      </c>
    </row>
    <row r="13" ht="30.0" customHeight="1">
      <c r="A13" s="35" t="s">
        <v>55</v>
      </c>
      <c r="B13" s="36"/>
      <c r="C13" s="37"/>
      <c r="D13" s="38">
        <f>SUM(D10:D12)</f>
        <v>16588800</v>
      </c>
      <c r="E13" s="39" t="s">
        <v>52</v>
      </c>
    </row>
    <row r="15" ht="27.75" customHeight="1">
      <c r="A15" s="40" t="s">
        <v>56</v>
      </c>
      <c r="D15" s="41">
        <f>IFERROR(D13/(Inputs!B10*12),0)</f>
        <v>0.27648</v>
      </c>
    </row>
    <row r="17" ht="24.0" customHeight="1">
      <c r="A17" s="31" t="s">
        <v>57</v>
      </c>
    </row>
    <row r="18" ht="39.75" customHeight="1">
      <c r="A18" s="42" t="str">
        <f>IF(D15&lt;0.05,"🟢 RISCO BAIXO (exposição &lt; 5% do faturamento): manter monitoramento.",IF(D15&lt;=0.15,"🟡 RISCO MÉDIO (5-15%): planejar adequação em até 3 meses.","🔴 RISCO ALTO (&gt; 15%): priorizar adequação imediata. Exposição relevante ao faturamento."))</f>
        <v>🔴 RISCO ALTO (&gt; 15%): priorizar adequação imediata. Exposição relevante ao faturamento.</v>
      </c>
      <c r="B18" s="9"/>
      <c r="C18" s="9"/>
      <c r="D18" s="9"/>
      <c r="E18" s="10"/>
    </row>
    <row r="19">
      <c r="A19" s="13"/>
      <c r="B19" s="5"/>
      <c r="C19" s="5"/>
      <c r="D19" s="5"/>
      <c r="E19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10:C10"/>
    <mergeCell ref="A11:C11"/>
    <mergeCell ref="A12:C12"/>
    <mergeCell ref="A13:C13"/>
    <mergeCell ref="A15:C15"/>
    <mergeCell ref="A17:E17"/>
    <mergeCell ref="A18:E19"/>
    <mergeCell ref="A1:E1"/>
    <mergeCell ref="A3:E3"/>
    <mergeCell ref="A4:C4"/>
    <mergeCell ref="A5:C5"/>
    <mergeCell ref="A6:C6"/>
    <mergeCell ref="A7:C7"/>
    <mergeCell ref="A9:E9"/>
  </mergeCells>
  <conditionalFormatting sqref="A18">
    <cfRule type="expression" dxfId="0" priority="1">
      <formula>ISNUMBER(SEARCH("BAIXO",A18))</formula>
    </cfRule>
  </conditionalFormatting>
  <conditionalFormatting sqref="A18">
    <cfRule type="expression" dxfId="1" priority="2">
      <formula>ISNUMBER(SEARCH("MÉDIO",A18))</formula>
    </cfRule>
  </conditionalFormatting>
  <conditionalFormatting sqref="A18">
    <cfRule type="expression" dxfId="2" priority="3">
      <formula>ISNUMBER(SEARCH("ALTO",A18))</formula>
    </cfRule>
  </conditionalFormatting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5.57"/>
    <col customWidth="1" min="2" max="2" width="12.0"/>
    <col customWidth="1" min="3" max="3" width="18.0"/>
    <col customWidth="1" min="4" max="5" width="20.0"/>
    <col customWidth="1" min="6" max="26" width="8.71"/>
  </cols>
  <sheetData>
    <row r="1" ht="31.5" customHeight="1">
      <c r="A1" s="20" t="s">
        <v>58</v>
      </c>
      <c r="B1" s="21"/>
      <c r="C1" s="21"/>
      <c r="D1" s="21"/>
      <c r="E1" s="22"/>
    </row>
    <row r="3" ht="30.0" customHeight="1">
      <c r="A3" s="23" t="s">
        <v>59</v>
      </c>
      <c r="B3" s="23" t="s">
        <v>60</v>
      </c>
      <c r="C3" s="23" t="s">
        <v>61</v>
      </c>
      <c r="D3" s="23" t="s">
        <v>62</v>
      </c>
      <c r="E3" s="23" t="s">
        <v>63</v>
      </c>
    </row>
    <row r="4" ht="25.5" customHeight="1">
      <c r="A4" s="43" t="s">
        <v>64</v>
      </c>
      <c r="B4" s="44" t="s">
        <v>65</v>
      </c>
      <c r="C4" s="45" t="s">
        <v>66</v>
      </c>
      <c r="D4" s="46">
        <f>0</f>
        <v>0</v>
      </c>
      <c r="E4" s="34">
        <f>Resultado!D13</f>
        <v>16588800</v>
      </c>
    </row>
    <row r="5" ht="25.5" customHeight="1">
      <c r="A5" s="43" t="s">
        <v>67</v>
      </c>
      <c r="B5" s="45" t="s">
        <v>68</v>
      </c>
      <c r="C5" s="47" t="s">
        <v>69</v>
      </c>
      <c r="D5" s="46">
        <f>Inputs!B17+Inputs!B18</f>
        <v>39000</v>
      </c>
      <c r="E5" s="34">
        <f>Resultado!D13*0.3</f>
        <v>4976640</v>
      </c>
    </row>
    <row r="6" ht="25.5" customHeight="1">
      <c r="A6" s="43" t="s">
        <v>70</v>
      </c>
      <c r="B6" s="45" t="s">
        <v>71</v>
      </c>
      <c r="C6" s="47" t="s">
        <v>72</v>
      </c>
      <c r="D6" s="46">
        <f>Inputs!B16+Inputs!B17+Inputs!B18</f>
        <v>99000</v>
      </c>
      <c r="E6" s="34">
        <f>Resultado!D13*0.05</f>
        <v>829440</v>
      </c>
    </row>
    <row r="8" ht="24.0" customHeight="1">
      <c r="A8" s="48" t="s">
        <v>73</v>
      </c>
      <c r="D8" s="49">
        <f>IFERROR((Resultado!D13*0.95)/(Inputs!B16+Inputs!B17+Inputs!B18),0)</f>
        <v>159.1854545</v>
      </c>
      <c r="E8" s="33" t="s">
        <v>74</v>
      </c>
    </row>
    <row r="10" ht="15.0" customHeight="1">
      <c r="A10" s="50" t="s">
        <v>75</v>
      </c>
      <c r="B10" s="9"/>
      <c r="C10" s="9"/>
      <c r="D10" s="9"/>
      <c r="E10" s="10"/>
    </row>
    <row r="11">
      <c r="A11" s="11"/>
      <c r="E11" s="12"/>
    </row>
    <row r="12">
      <c r="A12" s="13"/>
      <c r="B12" s="5"/>
      <c r="C12" s="5"/>
      <c r="D12" s="5"/>
      <c r="E12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E1"/>
    <mergeCell ref="A8:C8"/>
    <mergeCell ref="A10:E12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6.0"/>
    <col customWidth="1" min="2" max="2" width="48.0"/>
    <col customWidth="1" min="3" max="26" width="8.71"/>
  </cols>
  <sheetData>
    <row r="1" ht="31.5" customHeight="1">
      <c r="A1" s="20" t="s">
        <v>76</v>
      </c>
      <c r="B1" s="22"/>
    </row>
    <row r="3" ht="24.0" customHeight="1">
      <c r="A3" s="51" t="s">
        <v>77</v>
      </c>
    </row>
    <row r="4" ht="21.75" customHeight="1">
      <c r="A4" s="52" t="s">
        <v>78</v>
      </c>
      <c r="B4" s="53"/>
    </row>
    <row r="5" ht="39.75" customHeight="1">
      <c r="A5" s="54" t="s">
        <v>79</v>
      </c>
      <c r="B5" s="36"/>
    </row>
    <row r="6" ht="21.75" customHeight="1">
      <c r="A6" s="52" t="s">
        <v>80</v>
      </c>
      <c r="B6" s="53"/>
    </row>
    <row r="7" ht="39.75" customHeight="1">
      <c r="A7" s="54" t="s">
        <v>81</v>
      </c>
      <c r="B7" s="36"/>
    </row>
    <row r="8" ht="21.75" customHeight="1">
      <c r="A8" s="52" t="s">
        <v>82</v>
      </c>
      <c r="B8" s="53"/>
    </row>
    <row r="9" ht="39.75" customHeight="1">
      <c r="A9" s="54" t="s">
        <v>83</v>
      </c>
      <c r="B9" s="36"/>
    </row>
    <row r="11" ht="24.0" customHeight="1">
      <c r="A11" s="51" t="s">
        <v>84</v>
      </c>
    </row>
    <row r="12">
      <c r="A12" s="55" t="s">
        <v>85</v>
      </c>
      <c r="B12" s="16" t="s">
        <v>86</v>
      </c>
    </row>
    <row r="13">
      <c r="A13" s="55" t="s">
        <v>85</v>
      </c>
      <c r="B13" s="16" t="s">
        <v>87</v>
      </c>
    </row>
    <row r="14">
      <c r="A14" s="55" t="s">
        <v>85</v>
      </c>
      <c r="B14" s="16" t="s">
        <v>88</v>
      </c>
    </row>
    <row r="15">
      <c r="A15" s="55" t="s">
        <v>85</v>
      </c>
      <c r="B15" s="16" t="s">
        <v>89</v>
      </c>
    </row>
    <row r="17" ht="15.0" customHeight="1">
      <c r="A17" s="56" t="s">
        <v>90</v>
      </c>
      <c r="B17" s="10"/>
    </row>
    <row r="18">
      <c r="A18" s="11"/>
      <c r="B18" s="12"/>
    </row>
    <row r="19" ht="40.5" customHeight="1">
      <c r="A19" s="13"/>
      <c r="B19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9:B9"/>
    <mergeCell ref="A11:B11"/>
    <mergeCell ref="A17:B19"/>
    <mergeCell ref="A1:B1"/>
    <mergeCell ref="A3:B3"/>
    <mergeCell ref="A4:B4"/>
    <mergeCell ref="A5:B5"/>
    <mergeCell ref="A6:B6"/>
    <mergeCell ref="A7:B7"/>
    <mergeCell ref="A8:B8"/>
  </mergeCells>
  <printOptions/>
  <pageMargins bottom="1.0" footer="0.0" header="0.0" left="0.75" right="0.75" top="1.0"/>
  <pageSetup paperSize="9" orientation="portrait"/>
  <drawing r:id="rId1"/>
</worksheet>
</file>